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760" activeTab="1"/>
  </bookViews>
  <sheets>
    <sheet name="Mode d'emploi" sheetId="3" r:id="rId1"/>
    <sheet name="Répartition" sheetId="1" r:id="rId2"/>
    <sheet name="Tarifs 2026" sheetId="4" r:id="rId3"/>
    <sheet name="paramétres" sheetId="2" state="hidden" r:id="rId4"/>
  </sheets>
  <externalReferences>
    <externalReference r:id="rId5"/>
  </externalReferences>
  <definedNames>
    <definedName name="adultes">'Tarifs 2026'!$C$3</definedName>
    <definedName name="bucher">'Tarifs 2026'!$C$7</definedName>
    <definedName name="enfants">'Tarifs 2026'!$C$4</definedName>
    <definedName name="enfants2">'[1]Tarifs 2025'!$C$4</definedName>
    <definedName name="etang">'Tarifs 2026'!$C$8</definedName>
    <definedName name="forfait">'Tarifs 2026'!$C$5</definedName>
    <definedName name="jbl">'Tarifs 2026'!$C$10</definedName>
    <definedName name="lit">'Tarifs 2026'!$C$9</definedName>
    <definedName name="ménage_bucher">'Tarifs 2026'!$C$12</definedName>
    <definedName name="ménage_etang">'Tarifs 2026'!$C$11</definedName>
    <definedName name="ouinon">paramétres!$C$3:$C$4</definedName>
    <definedName name="TJ">'Tarifs 2026'!$C$6</definedName>
    <definedName name="_xlnm.Print_Area" localSheetId="1">Répartition!$B$2:$N$43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/>
  <c r="O39"/>
  <c r="O38"/>
  <c r="O43"/>
  <c r="N47"/>
  <c r="N46" l="1"/>
  <c r="O46" s="1"/>
  <c r="N44"/>
  <c r="O44" s="1"/>
  <c r="L35"/>
  <c r="K35"/>
  <c r="O34"/>
  <c r="N45"/>
  <c r="O32"/>
  <c r="O31"/>
  <c r="O30"/>
  <c r="O29"/>
  <c r="O28"/>
  <c r="O27"/>
  <c r="O26"/>
  <c r="O25"/>
  <c r="O24"/>
  <c r="O22"/>
  <c r="O21"/>
  <c r="O20"/>
  <c r="O18"/>
  <c r="O17"/>
  <c r="O16"/>
  <c r="O15"/>
  <c r="O14"/>
  <c r="O12"/>
  <c r="O11"/>
  <c r="O10"/>
  <c r="O9"/>
  <c r="O7"/>
  <c r="O6"/>
  <c r="O4"/>
  <c r="O42"/>
  <c r="O40"/>
  <c r="O3"/>
  <c r="P35"/>
  <c r="O47" l="1"/>
  <c r="O45"/>
  <c r="O49" s="1"/>
  <c r="O51" s="1"/>
  <c r="O35"/>
</calcChain>
</file>

<file path=xl/sharedStrings.xml><?xml version="1.0" encoding="utf-8"?>
<sst xmlns="http://schemas.openxmlformats.org/spreadsheetml/2006/main" count="242" uniqueCount="132">
  <si>
    <t>Armurerie</t>
  </si>
  <si>
    <t>Potager</t>
  </si>
  <si>
    <t>Bergerie</t>
  </si>
  <si>
    <t>Fruitier</t>
  </si>
  <si>
    <t>Sellerie</t>
  </si>
  <si>
    <t>Chambre</t>
  </si>
  <si>
    <t>Salle de bain</t>
  </si>
  <si>
    <t>Ch. N° 1</t>
  </si>
  <si>
    <t>Ch. N° 2</t>
  </si>
  <si>
    <t>Une baignoire</t>
  </si>
  <si>
    <t>Ch. N° 3</t>
  </si>
  <si>
    <t>Ch. N° 4</t>
  </si>
  <si>
    <t>Ch. N° 5</t>
  </si>
  <si>
    <t>Ch. N° 6</t>
  </si>
  <si>
    <t>Ch. N° 7</t>
  </si>
  <si>
    <t>Ch. N° 8</t>
  </si>
  <si>
    <t>Ch. N° 9</t>
  </si>
  <si>
    <t>Ch. N° 12</t>
  </si>
  <si>
    <t>Ch. N° 13</t>
  </si>
  <si>
    <t>Ch. N° 14</t>
  </si>
  <si>
    <t>Ch. N° 15</t>
  </si>
  <si>
    <t>Ch. N° 16</t>
  </si>
  <si>
    <t>Ch. N° 17</t>
  </si>
  <si>
    <t>Ch. N° 18</t>
  </si>
  <si>
    <t>Ch. N° 19</t>
  </si>
  <si>
    <t>Ch. N° 20</t>
  </si>
  <si>
    <t>Ch. N° 21</t>
  </si>
  <si>
    <t>Ch. N° 22</t>
  </si>
  <si>
    <t>Ch. N° 23</t>
  </si>
  <si>
    <t>Ch. N° 24</t>
  </si>
  <si>
    <t>Lit</t>
  </si>
  <si>
    <t>2 lit de 90</t>
  </si>
  <si>
    <t>1 lit double</t>
  </si>
  <si>
    <t>2 lits de 90</t>
  </si>
  <si>
    <t>Gite</t>
  </si>
  <si>
    <t>3 lits de 90</t>
  </si>
  <si>
    <t>Etage</t>
  </si>
  <si>
    <t>Rdc</t>
  </si>
  <si>
    <t>Salon + Kitchinette (25m2)</t>
  </si>
  <si>
    <t>Salon + Kitchinette (30m2)</t>
  </si>
  <si>
    <t>La pature</t>
  </si>
  <si>
    <t>L'écurie</t>
  </si>
  <si>
    <t>La poulinière</t>
  </si>
  <si>
    <t>Le Four</t>
  </si>
  <si>
    <t>Ch. N° 11 + kitchinette</t>
  </si>
  <si>
    <t>Ch. N° 10 + Kitchinette</t>
  </si>
  <si>
    <t>1 WC</t>
  </si>
  <si>
    <t>Une douche</t>
  </si>
  <si>
    <t xml:space="preserve">Une douche </t>
  </si>
  <si>
    <t>2 WC</t>
  </si>
  <si>
    <t>2 lit de 90 (mezzanine)</t>
  </si>
  <si>
    <t>Le verger</t>
  </si>
  <si>
    <t>La Prairie</t>
  </si>
  <si>
    <t>L'étang</t>
  </si>
  <si>
    <t>Salle de reception (75m2) + cuisine professionnelle</t>
  </si>
  <si>
    <t>Château</t>
  </si>
  <si>
    <t>WC</t>
  </si>
  <si>
    <t>Nb de personne 
Max.</t>
  </si>
  <si>
    <t>Couple?
Oui/Non</t>
  </si>
  <si>
    <t>Nom des hôtes</t>
  </si>
  <si>
    <t>Nombre de nuits</t>
  </si>
  <si>
    <t>Prix pour la chambre</t>
  </si>
  <si>
    <t>Salle du bucher</t>
  </si>
  <si>
    <t>Salle de l'étang</t>
  </si>
  <si>
    <t>Option lit fait</t>
  </si>
  <si>
    <t>Option lit fait (Oui/non)</t>
  </si>
  <si>
    <t>Non</t>
  </si>
  <si>
    <t>Oui</t>
  </si>
  <si>
    <t>Nombre d'adultes</t>
  </si>
  <si>
    <t>Nombre d'enfant (-10ans)</t>
  </si>
  <si>
    <t>Adultes</t>
  </si>
  <si>
    <t>Enfants (-10ans)</t>
  </si>
  <si>
    <t>Par nuit</t>
  </si>
  <si>
    <t>Par we (Samedi matin-Dimanche après-midi)</t>
  </si>
  <si>
    <t>Par personne</t>
  </si>
  <si>
    <t>Option ménage salle du bucher</t>
  </si>
  <si>
    <t>Ménage Bucher</t>
  </si>
  <si>
    <t>Ménage Etang</t>
  </si>
  <si>
    <t>Forfait ménage salle de l'étang</t>
  </si>
  <si>
    <t xml:space="preserve">Forfait ménage salle du bucher </t>
  </si>
  <si>
    <t>5 lits de 90</t>
  </si>
  <si>
    <t>Option ménage salle de létang</t>
  </si>
  <si>
    <t>Nombre de nuités adultes</t>
  </si>
  <si>
    <t>Nombre de nuité enfants</t>
  </si>
  <si>
    <t>choisir 
Oui ou Non</t>
  </si>
  <si>
    <t>Total</t>
  </si>
  <si>
    <t>montant à payer</t>
  </si>
  <si>
    <t>Noms des hotes</t>
  </si>
  <si>
    <t>Nom de vos invités</t>
  </si>
  <si>
    <t>Couple Oui/non</t>
  </si>
  <si>
    <t>Nombre d'enfants</t>
  </si>
  <si>
    <t>Indiquer ici le nombre d'adultes dans la chambre</t>
  </si>
  <si>
    <t>Indiquer ici le nombre d'enafnts dans la chambre</t>
  </si>
  <si>
    <t>Nombre de nuité</t>
  </si>
  <si>
    <t>Indiquer ici le nombre de nuit qui sera passé</t>
  </si>
  <si>
    <t>Option Lit Fait</t>
  </si>
  <si>
    <t>Nom de la colonne</t>
  </si>
  <si>
    <t>Signification</t>
  </si>
  <si>
    <t xml:space="preserve">Prix pour la chambre </t>
  </si>
  <si>
    <t>Prix calculé en fonction du nombre d'enfants, d'adultes et de l'option lit fait</t>
  </si>
  <si>
    <t>Mettre oui ou non (liste déroulante) l'option est un forfait par personne et par séjour (fourniture de l'ensemble des draps et lit fait)</t>
  </si>
  <si>
    <t>Indiquer oui ou non (liste déroulante)</t>
  </si>
  <si>
    <t>Indiquer oui ou non (liste déroulante). L'option ménage comprend les sanitaires du RDC, la cuisine et la salle. La vaisselle doit être propre, les poubelles doivent être vidées</t>
  </si>
  <si>
    <t>Champ calculé</t>
  </si>
  <si>
    <t>Rappel des principales consignes</t>
  </si>
  <si>
    <t>La vaisselle doit être lavée (ne pas ranger la vaisselle chaude sans essuyer au préalable avec un chiffon)</t>
  </si>
  <si>
    <r>
      <t xml:space="preserve">Le lave-vaisselle de l'étang doit être vidangé </t>
    </r>
    <r>
      <rPr>
        <b/>
        <u/>
        <sz val="11"/>
        <color theme="1"/>
        <rFont val="Calibri"/>
        <family val="2"/>
        <scheme val="minor"/>
      </rPr>
      <t>et nettoyé</t>
    </r>
    <r>
      <rPr>
        <sz val="11"/>
        <color theme="1"/>
        <rFont val="Calibri"/>
        <family val="2"/>
        <scheme val="minor"/>
      </rPr>
      <t xml:space="preserve"> (cf instruction au dessus du lave vaisselle)</t>
    </r>
  </si>
  <si>
    <t>Toutes les zones "mauve" de l'onglet Répartition sont à remplir, les autres zones ne sont pas à modifier</t>
  </si>
  <si>
    <t>Acompte</t>
  </si>
  <si>
    <t>Restant dû</t>
  </si>
  <si>
    <t>Les jeux de ballons doivent se faire dans le respect des batiments (toute casse de tuile ou de vitre sera facturée au réel +30%)</t>
  </si>
  <si>
    <t>Indiquer si il s'agit de couple (permet de rapprocher les lits lors de la préparation des gites)</t>
  </si>
  <si>
    <t>Le fichier de répartition doit être transmis au plus tard 10 jours précédent votre séjour et sera la base de facturation. Aucune modification ne pourra être faite au-delà de ce délai.</t>
  </si>
  <si>
    <t>Consignes pour le remplissage du fichier et rappel des principales rêgle de vie</t>
  </si>
  <si>
    <t>Rue</t>
  </si>
  <si>
    <t>Ville</t>
  </si>
  <si>
    <t>Nom du groupe</t>
  </si>
  <si>
    <t>Nom et Prénom du responsable du groupe</t>
  </si>
  <si>
    <t>Fiche contact à remplir</t>
  </si>
  <si>
    <t>Téléphone</t>
  </si>
  <si>
    <t>Taxe de séjour</t>
  </si>
  <si>
    <t>Il est strictement interdit de faire du feu ou de fumer dans l'ensemble des bâtiments (pour tout déclenchement de l'alarme facturation de 100€).</t>
  </si>
  <si>
    <t>du tarif nuité par nuit et par personne</t>
  </si>
  <si>
    <t>Option JBL</t>
  </si>
  <si>
    <t>Par We</t>
  </si>
  <si>
    <t>Option Enceinte JBL</t>
  </si>
  <si>
    <t>Un cheque de caution de 700€ pour la salle de l'étang et de 350€ pour la salle du bucher est demandé en début de séjour et sera détruit ou restitué 10 jours après votre séjour.</t>
  </si>
  <si>
    <t>Forfait Jeudi-Dimanche</t>
  </si>
  <si>
    <t>Forfait</t>
  </si>
  <si>
    <t>Forfait jeudi-dimanche</t>
  </si>
  <si>
    <t>Tarifs 2026</t>
  </si>
  <si>
    <t>Option Video Projecteur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</si>
</sst>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 vertical="center"/>
    </xf>
    <xf numFmtId="6" fontId="0" fillId="0" borderId="41" xfId="0" applyNumberFormat="1" applyBorder="1"/>
    <xf numFmtId="0" fontId="0" fillId="0" borderId="36" xfId="0" applyBorder="1"/>
    <xf numFmtId="0" fontId="0" fillId="0" borderId="22" xfId="0" applyBorder="1"/>
    <xf numFmtId="6" fontId="0" fillId="0" borderId="0" xfId="0" applyNumberFormat="1" applyAlignment="1">
      <alignment horizontal="center" vertical="center"/>
    </xf>
    <xf numFmtId="0" fontId="0" fillId="0" borderId="37" xfId="0" applyBorder="1"/>
    <xf numFmtId="0" fontId="0" fillId="0" borderId="2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6" fontId="0" fillId="0" borderId="39" xfId="0" applyNumberFormat="1" applyBorder="1" applyAlignment="1">
      <alignment horizontal="center" vertical="center"/>
    </xf>
    <xf numFmtId="0" fontId="0" fillId="0" borderId="31" xfId="0" applyBorder="1"/>
    <xf numFmtId="0" fontId="0" fillId="0" borderId="34" xfId="0" applyBorder="1"/>
    <xf numFmtId="0" fontId="0" fillId="0" borderId="44" xfId="0" applyBorder="1"/>
    <xf numFmtId="0" fontId="4" fillId="2" borderId="35" xfId="0" applyFont="1" applyFill="1" applyBorder="1" applyAlignment="1">
      <alignment horizontal="center" vertical="center" wrapText="1"/>
    </xf>
    <xf numFmtId="164" fontId="0" fillId="5" borderId="2" xfId="1" applyNumberFormat="1" applyFont="1" applyFill="1" applyBorder="1" applyAlignment="1">
      <alignment horizontal="center" vertical="center"/>
    </xf>
    <xf numFmtId="164" fontId="0" fillId="5" borderId="17" xfId="1" applyNumberFormat="1" applyFont="1" applyFill="1" applyBorder="1" applyAlignment="1">
      <alignment horizontal="center" vertical="center"/>
    </xf>
    <xf numFmtId="164" fontId="0" fillId="5" borderId="18" xfId="1" applyNumberFormat="1" applyFont="1" applyFill="1" applyBorder="1" applyAlignment="1">
      <alignment horizontal="center" vertical="center"/>
    </xf>
    <xf numFmtId="164" fontId="0" fillId="5" borderId="6" xfId="1" applyNumberFormat="1" applyFont="1" applyFill="1" applyBorder="1" applyAlignment="1">
      <alignment horizontal="center" vertical="center"/>
    </xf>
    <xf numFmtId="164" fontId="0" fillId="5" borderId="11" xfId="1" applyNumberFormat="1" applyFont="1" applyFill="1" applyBorder="1" applyAlignment="1">
      <alignment horizontal="center" vertical="center"/>
    </xf>
    <xf numFmtId="164" fontId="0" fillId="5" borderId="9" xfId="1" applyNumberFormat="1" applyFont="1" applyFill="1" applyBorder="1" applyAlignment="1">
      <alignment horizontal="center" vertical="center"/>
    </xf>
    <xf numFmtId="164" fontId="0" fillId="5" borderId="21" xfId="1" applyNumberFormat="1" applyFont="1" applyFill="1" applyBorder="1" applyAlignment="1">
      <alignment horizontal="center" vertical="center"/>
    </xf>
    <xf numFmtId="164" fontId="0" fillId="5" borderId="38" xfId="1" applyNumberFormat="1" applyFont="1" applyFill="1" applyBorder="1" applyAlignment="1">
      <alignment horizontal="center" vertical="center"/>
    </xf>
    <xf numFmtId="164" fontId="0" fillId="6" borderId="1" xfId="0" applyNumberFormat="1" applyFill="1" applyBorder="1"/>
    <xf numFmtId="0" fontId="0" fillId="0" borderId="1" xfId="0" applyBorder="1"/>
    <xf numFmtId="0" fontId="0" fillId="7" borderId="32" xfId="0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0" xfId="0" applyFill="1"/>
    <xf numFmtId="0" fontId="0" fillId="0" borderId="10" xfId="0" applyBorder="1"/>
    <xf numFmtId="0" fontId="0" fillId="0" borderId="11" xfId="0" applyBorder="1"/>
    <xf numFmtId="0" fontId="1" fillId="8" borderId="4" xfId="0" applyFont="1" applyFill="1" applyBorder="1"/>
    <xf numFmtId="0" fontId="1" fillId="8" borderId="6" xfId="0" applyFont="1" applyFill="1" applyBorder="1"/>
    <xf numFmtId="0" fontId="2" fillId="3" borderId="43" xfId="0" applyFont="1" applyFill="1" applyBorder="1"/>
    <xf numFmtId="0" fontId="0" fillId="0" borderId="2" xfId="0" applyBorder="1"/>
    <xf numFmtId="0" fontId="0" fillId="4" borderId="2" xfId="0" applyFill="1" applyBorder="1" applyAlignment="1">
      <alignment horizontal="center" vertical="center"/>
    </xf>
    <xf numFmtId="0" fontId="5" fillId="0" borderId="0" xfId="0" applyFont="1"/>
    <xf numFmtId="0" fontId="0" fillId="0" borderId="43" xfId="0" applyBorder="1"/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4" fontId="4" fillId="2" borderId="35" xfId="1" applyFont="1" applyFill="1" applyBorder="1" applyAlignment="1">
      <alignment horizontal="center" vertical="center" wrapText="1"/>
    </xf>
    <xf numFmtId="44" fontId="0" fillId="5" borderId="33" xfId="1" applyFont="1" applyFill="1" applyBorder="1" applyAlignment="1">
      <alignment horizontal="center"/>
    </xf>
    <xf numFmtId="44" fontId="0" fillId="0" borderId="0" xfId="1" applyFont="1"/>
    <xf numFmtId="44" fontId="0" fillId="5" borderId="1" xfId="1" applyFont="1" applyFill="1" applyBorder="1" applyAlignment="1">
      <alignment horizontal="center"/>
    </xf>
    <xf numFmtId="44" fontId="0" fillId="7" borderId="1" xfId="1" applyFont="1" applyFill="1" applyBorder="1" applyAlignment="1" applyProtection="1">
      <alignment horizontal="right"/>
      <protection locked="0"/>
    </xf>
    <xf numFmtId="44" fontId="2" fillId="3" borderId="34" xfId="1" applyFont="1" applyFill="1" applyBorder="1"/>
    <xf numFmtId="9" fontId="0" fillId="0" borderId="0" xfId="0" applyNumberFormat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0" fontId="6" fillId="7" borderId="17" xfId="0" applyFont="1" applyFill="1" applyBorder="1" applyAlignment="1" applyProtection="1">
      <alignment horizontal="center"/>
      <protection locked="0"/>
    </xf>
    <xf numFmtId="0" fontId="6" fillId="7" borderId="18" xfId="0" applyFont="1" applyFill="1" applyBorder="1" applyAlignment="1" applyProtection="1">
      <alignment horizontal="center"/>
      <protection locked="0"/>
    </xf>
    <xf numFmtId="0" fontId="6" fillId="7" borderId="6" xfId="0" applyFont="1" applyFill="1" applyBorder="1" applyAlignment="1" applyProtection="1">
      <alignment horizontal="center"/>
      <protection locked="0"/>
    </xf>
    <xf numFmtId="0" fontId="6" fillId="7" borderId="11" xfId="0" applyFont="1" applyFill="1" applyBorder="1" applyAlignment="1" applyProtection="1">
      <alignment horizontal="center"/>
      <protection locked="0"/>
    </xf>
    <xf numFmtId="0" fontId="6" fillId="7" borderId="9" xfId="0" applyFont="1" applyFill="1" applyBorder="1" applyAlignment="1" applyProtection="1">
      <alignment horizontal="center"/>
      <protection locked="0"/>
    </xf>
    <xf numFmtId="0" fontId="6" fillId="7" borderId="12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90"/>
    </xf>
    <xf numFmtId="0" fontId="2" fillId="0" borderId="28" xfId="0" applyFont="1" applyBorder="1" applyAlignment="1">
      <alignment horizontal="center" vertical="center" textRotation="90"/>
    </xf>
    <xf numFmtId="0" fontId="2" fillId="0" borderId="30" xfId="0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 textRotation="90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6" fillId="4" borderId="21" xfId="0" applyFont="1" applyFill="1" applyBorder="1" applyProtection="1"/>
    <xf numFmtId="0" fontId="0" fillId="4" borderId="21" xfId="0" applyFill="1" applyBorder="1" applyProtection="1"/>
    <xf numFmtId="0" fontId="6" fillId="4" borderId="2" xfId="0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adi/Downloads/HAMMAL_Descriptif-Git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e d'emploi"/>
      <sheetName val="Répartition"/>
      <sheetName val="Tarifs 2025"/>
      <sheetName val="paramétres"/>
    </sheetNames>
    <sheetDataSet>
      <sheetData sheetId="0"/>
      <sheetData sheetId="1"/>
      <sheetData sheetId="2">
        <row r="4">
          <cell r="C4">
            <v>20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1"/>
  <sheetViews>
    <sheetView showGridLines="0" zoomScale="85" zoomScaleNormal="85" workbookViewId="0">
      <selection activeCell="B27" sqref="B27:B31"/>
    </sheetView>
  </sheetViews>
  <sheetFormatPr baseColWidth="10" defaultColWidth="10.85546875" defaultRowHeight="15"/>
  <cols>
    <col min="1" max="1" width="2.5703125" customWidth="1"/>
    <col min="2" max="2" width="40.5703125" customWidth="1"/>
    <col min="3" max="3" width="156.5703125" bestFit="1" customWidth="1"/>
  </cols>
  <sheetData>
    <row r="1" spans="2:3">
      <c r="B1" s="89" t="s">
        <v>113</v>
      </c>
      <c r="C1" s="89"/>
    </row>
    <row r="2" spans="2:3" ht="15.75" thickBot="1">
      <c r="C2" s="60" t="s">
        <v>107</v>
      </c>
    </row>
    <row r="3" spans="2:3">
      <c r="B3" s="63" t="s">
        <v>96</v>
      </c>
      <c r="C3" s="64" t="s">
        <v>97</v>
      </c>
    </row>
    <row r="4" spans="2:3">
      <c r="B4" s="61" t="s">
        <v>87</v>
      </c>
      <c r="C4" s="62" t="s">
        <v>88</v>
      </c>
    </row>
    <row r="5" spans="2:3">
      <c r="B5" s="61" t="s">
        <v>89</v>
      </c>
      <c r="C5" s="62" t="s">
        <v>111</v>
      </c>
    </row>
    <row r="6" spans="2:3">
      <c r="B6" s="61" t="s">
        <v>68</v>
      </c>
      <c r="C6" s="62" t="s">
        <v>91</v>
      </c>
    </row>
    <row r="7" spans="2:3">
      <c r="B7" s="61" t="s">
        <v>90</v>
      </c>
      <c r="C7" s="62" t="s">
        <v>92</v>
      </c>
    </row>
    <row r="8" spans="2:3">
      <c r="B8" s="61" t="s">
        <v>93</v>
      </c>
      <c r="C8" s="62" t="s">
        <v>94</v>
      </c>
    </row>
    <row r="9" spans="2:3">
      <c r="B9" s="61" t="s">
        <v>95</v>
      </c>
      <c r="C9" s="62" t="s">
        <v>100</v>
      </c>
    </row>
    <row r="10" spans="2:3">
      <c r="B10" s="61" t="s">
        <v>98</v>
      </c>
      <c r="C10" s="62" t="s">
        <v>99</v>
      </c>
    </row>
    <row r="11" spans="2:3">
      <c r="B11" s="61" t="s">
        <v>63</v>
      </c>
      <c r="C11" s="62" t="s">
        <v>101</v>
      </c>
    </row>
    <row r="12" spans="2:3">
      <c r="B12" s="61" t="s">
        <v>81</v>
      </c>
      <c r="C12" s="62" t="s">
        <v>102</v>
      </c>
    </row>
    <row r="13" spans="2:3">
      <c r="B13" s="61" t="s">
        <v>62</v>
      </c>
      <c r="C13" s="62" t="s">
        <v>101</v>
      </c>
    </row>
    <row r="14" spans="2:3">
      <c r="B14" s="61" t="s">
        <v>75</v>
      </c>
      <c r="C14" s="62" t="s">
        <v>102</v>
      </c>
    </row>
    <row r="15" spans="2:3">
      <c r="B15" s="61" t="s">
        <v>82</v>
      </c>
      <c r="C15" s="62" t="s">
        <v>103</v>
      </c>
    </row>
    <row r="16" spans="2:3">
      <c r="B16" s="61" t="s">
        <v>83</v>
      </c>
      <c r="C16" s="62" t="s">
        <v>103</v>
      </c>
    </row>
    <row r="18" spans="2:3">
      <c r="B18" s="68" t="s">
        <v>104</v>
      </c>
    </row>
    <row r="19" spans="2:3">
      <c r="B19" t="s">
        <v>121</v>
      </c>
    </row>
    <row r="20" spans="2:3">
      <c r="B20" t="s">
        <v>105</v>
      </c>
    </row>
    <row r="21" spans="2:3">
      <c r="B21" t="s">
        <v>106</v>
      </c>
    </row>
    <row r="22" spans="2:3">
      <c r="B22" t="s">
        <v>110</v>
      </c>
    </row>
    <row r="23" spans="2:3">
      <c r="B23" t="s">
        <v>126</v>
      </c>
    </row>
    <row r="24" spans="2:3">
      <c r="B24" t="s">
        <v>112</v>
      </c>
    </row>
    <row r="25" spans="2:3" ht="15.75" thickBot="1"/>
    <row r="26" spans="2:3" ht="15.75" thickBot="1">
      <c r="C26" s="73" t="s">
        <v>118</v>
      </c>
    </row>
    <row r="27" spans="2:3">
      <c r="B27" s="70" t="s">
        <v>116</v>
      </c>
      <c r="C27" s="122"/>
    </row>
    <row r="28" spans="2:3">
      <c r="B28" s="71" t="s">
        <v>117</v>
      </c>
      <c r="C28" s="122"/>
    </row>
    <row r="29" spans="2:3">
      <c r="B29" s="71" t="s">
        <v>114</v>
      </c>
      <c r="C29" s="122"/>
    </row>
    <row r="30" spans="2:3">
      <c r="B30" s="71" t="s">
        <v>115</v>
      </c>
      <c r="C30" s="122"/>
    </row>
    <row r="31" spans="2:3" ht="15.75" thickBot="1">
      <c r="B31" s="72" t="s">
        <v>119</v>
      </c>
      <c r="C31" s="123"/>
    </row>
  </sheetData>
  <sheetProtection password="CD8C" sheet="1" objects="1" scenarios="1"/>
  <mergeCells count="1">
    <mergeCell ref="B1:C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1"/>
  <sheetViews>
    <sheetView tabSelected="1" zoomScale="80" zoomScaleNormal="80" workbookViewId="0">
      <pane ySplit="2" topLeftCell="A3" activePane="bottomLeft" state="frozen"/>
      <selection pane="bottomLeft" activeCell="J3" sqref="J3"/>
    </sheetView>
  </sheetViews>
  <sheetFormatPr baseColWidth="10" defaultColWidth="10.85546875" defaultRowHeight="15"/>
  <cols>
    <col min="1" max="1" width="0.42578125" customWidth="1"/>
    <col min="2" max="2" width="3.5703125" bestFit="1" customWidth="1"/>
    <col min="3" max="3" width="12.5703125" style="1" bestFit="1" customWidth="1"/>
    <col min="4" max="4" width="6" bestFit="1" customWidth="1"/>
    <col min="5" max="5" width="20.5703125" bestFit="1" customWidth="1"/>
    <col min="6" max="6" width="21" bestFit="1" customWidth="1"/>
    <col min="7" max="7" width="15" bestFit="1" customWidth="1"/>
    <col min="8" max="8" width="6.28515625" style="1" customWidth="1"/>
    <col min="9" max="9" width="36" customWidth="1"/>
    <col min="10" max="12" width="9.28515625" customWidth="1"/>
    <col min="13" max="13" width="12.28515625" customWidth="1"/>
    <col min="14" max="14" width="13.28515625" customWidth="1"/>
    <col min="15" max="15" width="12.28515625" customWidth="1"/>
    <col min="16" max="16" width="15" style="1" bestFit="1" customWidth="1"/>
    <col min="17" max="17" width="1.42578125" customWidth="1"/>
  </cols>
  <sheetData>
    <row r="1" spans="2:16" ht="15.75" thickBot="1"/>
    <row r="2" spans="2:16" s="2" customFormat="1" ht="45.75" thickBot="1">
      <c r="C2" s="23" t="s">
        <v>34</v>
      </c>
      <c r="D2" s="24" t="s">
        <v>36</v>
      </c>
      <c r="E2" s="25" t="s">
        <v>5</v>
      </c>
      <c r="F2" s="25" t="s">
        <v>30</v>
      </c>
      <c r="G2" s="25" t="s">
        <v>6</v>
      </c>
      <c r="H2" s="26" t="s">
        <v>56</v>
      </c>
      <c r="I2" s="27" t="s">
        <v>59</v>
      </c>
      <c r="J2" s="27" t="s">
        <v>58</v>
      </c>
      <c r="K2" s="27" t="s">
        <v>68</v>
      </c>
      <c r="L2" s="27" t="s">
        <v>69</v>
      </c>
      <c r="M2" s="27" t="s">
        <v>60</v>
      </c>
      <c r="N2" s="27" t="s">
        <v>65</v>
      </c>
      <c r="O2" s="27" t="s">
        <v>61</v>
      </c>
      <c r="P2" s="74" t="s">
        <v>57</v>
      </c>
    </row>
    <row r="3" spans="2:16" ht="15" customHeight="1">
      <c r="B3" s="95" t="s">
        <v>55</v>
      </c>
      <c r="C3" s="101" t="s">
        <v>0</v>
      </c>
      <c r="D3" s="10" t="s">
        <v>37</v>
      </c>
      <c r="E3" s="4" t="s">
        <v>7</v>
      </c>
      <c r="F3" s="12" t="s">
        <v>31</v>
      </c>
      <c r="G3" s="104" t="s">
        <v>9</v>
      </c>
      <c r="H3" s="113" t="s">
        <v>46</v>
      </c>
      <c r="I3" s="83"/>
      <c r="J3" s="54"/>
      <c r="K3" s="54"/>
      <c r="L3" s="54"/>
      <c r="M3" s="54"/>
      <c r="N3" s="54"/>
      <c r="O3" s="43">
        <f>IF(N3="Oui",(L3+K3)*lit,0)+M3*L3*enfants+adultes*M3*K3</f>
        <v>0</v>
      </c>
      <c r="P3" s="110">
        <v>4</v>
      </c>
    </row>
    <row r="4" spans="2:16" ht="15" customHeight="1">
      <c r="B4" s="96"/>
      <c r="C4" s="102"/>
      <c r="D4" s="9" t="s">
        <v>37</v>
      </c>
      <c r="E4" s="3" t="s">
        <v>8</v>
      </c>
      <c r="F4" s="13" t="s">
        <v>32</v>
      </c>
      <c r="G4" s="100"/>
      <c r="H4" s="98"/>
      <c r="I4" s="84"/>
      <c r="J4" s="55"/>
      <c r="K4" s="55"/>
      <c r="L4" s="55"/>
      <c r="M4" s="55"/>
      <c r="N4" s="55"/>
      <c r="O4" s="44">
        <f>IF(N4="Oui",(L4+K4)*lit,0)+M4*L4*enfants+adultes*M4*K4</f>
        <v>0</v>
      </c>
      <c r="P4" s="105"/>
    </row>
    <row r="5" spans="2:16" ht="15" customHeight="1" thickBot="1">
      <c r="B5" s="97"/>
      <c r="C5" s="103"/>
      <c r="D5" s="11" t="s">
        <v>37</v>
      </c>
      <c r="E5" s="114" t="s">
        <v>38</v>
      </c>
      <c r="F5" s="115"/>
      <c r="G5" s="115"/>
      <c r="H5" s="116"/>
      <c r="I5" s="124"/>
      <c r="J5" s="125"/>
      <c r="K5" s="125"/>
      <c r="L5" s="125"/>
      <c r="M5" s="125"/>
      <c r="N5" s="125"/>
      <c r="O5" s="48"/>
      <c r="P5" s="111"/>
    </row>
    <row r="6" spans="2:16" ht="15" customHeight="1">
      <c r="B6" s="112" t="s">
        <v>51</v>
      </c>
      <c r="C6" s="101" t="s">
        <v>1</v>
      </c>
      <c r="D6" s="10" t="s">
        <v>36</v>
      </c>
      <c r="E6" s="4" t="s">
        <v>10</v>
      </c>
      <c r="F6" s="12" t="s">
        <v>31</v>
      </c>
      <c r="G6" s="104" t="s">
        <v>9</v>
      </c>
      <c r="H6" s="104" t="s">
        <v>46</v>
      </c>
      <c r="I6" s="85"/>
      <c r="J6" s="56"/>
      <c r="K6" s="56"/>
      <c r="L6" s="56"/>
      <c r="M6" s="56"/>
      <c r="N6" s="56"/>
      <c r="O6" s="45">
        <f>IF(N6="Oui",(L6+K6)*lit,0)+M6*L6*enfants+adultes*M6*K6</f>
        <v>0</v>
      </c>
      <c r="P6" s="106">
        <v>4</v>
      </c>
    </row>
    <row r="7" spans="2:16" ht="15" customHeight="1">
      <c r="B7" s="112"/>
      <c r="C7" s="102"/>
      <c r="D7" s="9" t="s">
        <v>36</v>
      </c>
      <c r="E7" s="3" t="s">
        <v>11</v>
      </c>
      <c r="F7" s="13" t="s">
        <v>31</v>
      </c>
      <c r="G7" s="100"/>
      <c r="H7" s="100"/>
      <c r="I7" s="86"/>
      <c r="J7" s="57"/>
      <c r="K7" s="57"/>
      <c r="L7" s="57"/>
      <c r="M7" s="57"/>
      <c r="N7" s="57"/>
      <c r="O7" s="46">
        <f>IF(N7="Oui",(L7+K7)*lit,0)+M7*L7*enfants+adultes*M7*K7</f>
        <v>0</v>
      </c>
      <c r="P7" s="107"/>
    </row>
    <row r="8" spans="2:16" ht="15" customHeight="1" thickBot="1">
      <c r="B8" s="112"/>
      <c r="C8" s="103"/>
      <c r="D8" s="11" t="s">
        <v>37</v>
      </c>
      <c r="E8" s="114" t="s">
        <v>39</v>
      </c>
      <c r="F8" s="115"/>
      <c r="G8" s="115"/>
      <c r="H8" s="115"/>
      <c r="I8" s="124"/>
      <c r="J8" s="125"/>
      <c r="K8" s="125"/>
      <c r="L8" s="125"/>
      <c r="M8" s="125"/>
      <c r="N8" s="125"/>
      <c r="O8" s="48"/>
      <c r="P8" s="108"/>
    </row>
    <row r="9" spans="2:16" ht="15" customHeight="1">
      <c r="B9" s="96"/>
      <c r="C9" s="101" t="s">
        <v>2</v>
      </c>
      <c r="D9" s="10" t="s">
        <v>36</v>
      </c>
      <c r="E9" s="4" t="s">
        <v>12</v>
      </c>
      <c r="F9" s="12" t="s">
        <v>33</v>
      </c>
      <c r="G9" s="12" t="s">
        <v>47</v>
      </c>
      <c r="H9" s="6" t="s">
        <v>46</v>
      </c>
      <c r="I9" s="85"/>
      <c r="J9" s="56"/>
      <c r="K9" s="56"/>
      <c r="L9" s="56"/>
      <c r="M9" s="56"/>
      <c r="N9" s="56"/>
      <c r="O9" s="45">
        <f>IF(N9="Oui",(L9+K9)*lit,0)+M9*L9*enfants+adultes*M9*K9</f>
        <v>0</v>
      </c>
      <c r="P9" s="109">
        <v>11</v>
      </c>
    </row>
    <row r="10" spans="2:16" ht="15" customHeight="1">
      <c r="B10" s="96"/>
      <c r="C10" s="102"/>
      <c r="D10" s="9" t="s">
        <v>36</v>
      </c>
      <c r="E10" s="3" t="s">
        <v>13</v>
      </c>
      <c r="F10" s="13" t="s">
        <v>33</v>
      </c>
      <c r="G10" s="9" t="s">
        <v>9</v>
      </c>
      <c r="H10" s="15" t="s">
        <v>46</v>
      </c>
      <c r="I10" s="86"/>
      <c r="J10" s="57"/>
      <c r="K10" s="57"/>
      <c r="L10" s="57"/>
      <c r="M10" s="57"/>
      <c r="N10" s="57"/>
      <c r="O10" s="46">
        <f>IF(N10="Oui",(L10+K10)*lit,0)+M10*L10*enfants+adultes*M10*K10</f>
        <v>0</v>
      </c>
      <c r="P10" s="107"/>
    </row>
    <row r="11" spans="2:16" ht="15" customHeight="1">
      <c r="B11" s="96"/>
      <c r="C11" s="102"/>
      <c r="D11" s="9" t="s">
        <v>36</v>
      </c>
      <c r="E11" s="3" t="s">
        <v>14</v>
      </c>
      <c r="F11" s="13" t="s">
        <v>33</v>
      </c>
      <c r="G11" s="13" t="s">
        <v>47</v>
      </c>
      <c r="H11" s="15" t="s">
        <v>46</v>
      </c>
      <c r="I11" s="86"/>
      <c r="J11" s="57"/>
      <c r="K11" s="57"/>
      <c r="L11" s="57"/>
      <c r="M11" s="57"/>
      <c r="N11" s="57"/>
      <c r="O11" s="46">
        <f>IF(N11="Oui",(L11+K11)*lit,0)+M11*L11*enfants+adultes*M11*K11</f>
        <v>0</v>
      </c>
      <c r="P11" s="107"/>
    </row>
    <row r="12" spans="2:16" ht="15" customHeight="1">
      <c r="B12" s="96"/>
      <c r="C12" s="102"/>
      <c r="D12" s="9" t="s">
        <v>36</v>
      </c>
      <c r="E12" s="3" t="s">
        <v>15</v>
      </c>
      <c r="F12" s="13" t="s">
        <v>80</v>
      </c>
      <c r="G12" s="13" t="s">
        <v>47</v>
      </c>
      <c r="H12" s="15" t="s">
        <v>46</v>
      </c>
      <c r="I12" s="86"/>
      <c r="J12" s="57"/>
      <c r="K12" s="57"/>
      <c r="L12" s="57"/>
      <c r="M12" s="57"/>
      <c r="N12" s="57"/>
      <c r="O12" s="46">
        <f>IF(N12="Oui",(L12+K12)*lit,0)+M12*L12*enfants+adultes*M12*K12</f>
        <v>0</v>
      </c>
      <c r="P12" s="107"/>
    </row>
    <row r="13" spans="2:16" ht="15" customHeight="1" thickBot="1">
      <c r="B13" s="96"/>
      <c r="C13" s="103"/>
      <c r="D13" s="11" t="s">
        <v>37</v>
      </c>
      <c r="E13" s="117" t="s">
        <v>39</v>
      </c>
      <c r="F13" s="117"/>
      <c r="G13" s="117"/>
      <c r="H13" s="118"/>
      <c r="I13" s="126"/>
      <c r="J13" s="127"/>
      <c r="K13" s="127"/>
      <c r="L13" s="127"/>
      <c r="M13" s="127"/>
      <c r="N13" s="127"/>
      <c r="O13" s="42"/>
      <c r="P13" s="108"/>
    </row>
    <row r="14" spans="2:16" ht="15" customHeight="1">
      <c r="B14" s="96"/>
      <c r="C14" s="101" t="s">
        <v>3</v>
      </c>
      <c r="D14" s="10" t="s">
        <v>37</v>
      </c>
      <c r="E14" s="4" t="s">
        <v>16</v>
      </c>
      <c r="F14" s="12" t="s">
        <v>35</v>
      </c>
      <c r="G14" s="12" t="s">
        <v>47</v>
      </c>
      <c r="H14" s="6" t="s">
        <v>46</v>
      </c>
      <c r="I14" s="85"/>
      <c r="J14" s="56"/>
      <c r="K14" s="56"/>
      <c r="L14" s="56"/>
      <c r="M14" s="56"/>
      <c r="N14" s="56"/>
      <c r="O14" s="45">
        <f>IF(N14="Oui",(L14+K14)*lit,0)+M14*L14*enfants+adultes*M14*K14</f>
        <v>0</v>
      </c>
      <c r="P14" s="105">
        <v>5</v>
      </c>
    </row>
    <row r="15" spans="2:16" ht="15" customHeight="1" thickBot="1">
      <c r="B15" s="97"/>
      <c r="C15" s="103"/>
      <c r="D15" s="11" t="s">
        <v>37</v>
      </c>
      <c r="E15" s="5" t="s">
        <v>45</v>
      </c>
      <c r="F15" s="14" t="s">
        <v>32</v>
      </c>
      <c r="G15" s="14" t="s">
        <v>47</v>
      </c>
      <c r="H15" s="7" t="s">
        <v>46</v>
      </c>
      <c r="I15" s="87"/>
      <c r="J15" s="58"/>
      <c r="K15" s="58"/>
      <c r="L15" s="58"/>
      <c r="M15" s="58"/>
      <c r="N15" s="58"/>
      <c r="O15" s="47">
        <f>IF(N15="Oui",(L15+K15)*lit,0)+M15*L15*enfants+adultes*M15*K15</f>
        <v>0</v>
      </c>
      <c r="P15" s="105"/>
    </row>
    <row r="16" spans="2:16" ht="15" customHeight="1">
      <c r="B16" s="95" t="s">
        <v>52</v>
      </c>
      <c r="C16" s="101" t="s">
        <v>4</v>
      </c>
      <c r="D16" s="10" t="s">
        <v>37</v>
      </c>
      <c r="E16" s="4" t="s">
        <v>44</v>
      </c>
      <c r="F16" s="12" t="s">
        <v>33</v>
      </c>
      <c r="G16" s="12" t="s">
        <v>47</v>
      </c>
      <c r="H16" s="6" t="s">
        <v>46</v>
      </c>
      <c r="I16" s="85"/>
      <c r="J16" s="56"/>
      <c r="K16" s="56"/>
      <c r="L16" s="56"/>
      <c r="M16" s="56"/>
      <c r="N16" s="56"/>
      <c r="O16" s="45">
        <f>IF(N16="Oui",(L16+K16)*lit,0)+M16*L16*enfants+adultes*M16*K16</f>
        <v>0</v>
      </c>
      <c r="P16" s="109">
        <v>8</v>
      </c>
    </row>
    <row r="17" spans="2:16" ht="15" customHeight="1">
      <c r="B17" s="96"/>
      <c r="C17" s="102"/>
      <c r="D17" s="9" t="s">
        <v>36</v>
      </c>
      <c r="E17" s="3" t="s">
        <v>17</v>
      </c>
      <c r="F17" s="13" t="s">
        <v>35</v>
      </c>
      <c r="G17" s="13" t="s">
        <v>47</v>
      </c>
      <c r="H17" s="15" t="s">
        <v>46</v>
      </c>
      <c r="I17" s="86"/>
      <c r="J17" s="57"/>
      <c r="K17" s="57"/>
      <c r="L17" s="57"/>
      <c r="M17" s="57"/>
      <c r="N17" s="57"/>
      <c r="O17" s="46">
        <f>IF(N17="Oui",(L17+K17)*lit,0)+M17*L17*enfants+adultes*M17*K17</f>
        <v>0</v>
      </c>
      <c r="P17" s="107"/>
    </row>
    <row r="18" spans="2:16" ht="15" customHeight="1">
      <c r="B18" s="96"/>
      <c r="C18" s="102"/>
      <c r="D18" s="9" t="s">
        <v>36</v>
      </c>
      <c r="E18" s="3" t="s">
        <v>18</v>
      </c>
      <c r="F18" s="13" t="s">
        <v>35</v>
      </c>
      <c r="G18" s="13" t="s">
        <v>47</v>
      </c>
      <c r="H18" s="15" t="s">
        <v>46</v>
      </c>
      <c r="I18" s="86"/>
      <c r="J18" s="57"/>
      <c r="K18" s="57"/>
      <c r="L18" s="57"/>
      <c r="M18" s="57"/>
      <c r="N18" s="57"/>
      <c r="O18" s="46">
        <f>IF(N18="Oui",(L18+K18)*lit,0)+M18*L18*enfants+adultes*M18*K18</f>
        <v>0</v>
      </c>
      <c r="P18" s="107"/>
    </row>
    <row r="19" spans="2:16" ht="15" customHeight="1" thickBot="1">
      <c r="B19" s="96"/>
      <c r="C19" s="103"/>
      <c r="D19" s="11" t="s">
        <v>37</v>
      </c>
      <c r="E19" s="117" t="s">
        <v>39</v>
      </c>
      <c r="F19" s="117"/>
      <c r="G19" s="117"/>
      <c r="H19" s="118"/>
      <c r="I19" s="126"/>
      <c r="J19" s="127"/>
      <c r="K19" s="127"/>
      <c r="L19" s="127"/>
      <c r="M19" s="127"/>
      <c r="N19" s="127"/>
      <c r="O19" s="42"/>
      <c r="P19" s="108"/>
    </row>
    <row r="20" spans="2:16" ht="15" customHeight="1">
      <c r="B20" s="96"/>
      <c r="C20" s="101" t="s">
        <v>40</v>
      </c>
      <c r="D20" s="10" t="s">
        <v>37</v>
      </c>
      <c r="E20" s="4" t="s">
        <v>19</v>
      </c>
      <c r="F20" s="12" t="s">
        <v>33</v>
      </c>
      <c r="G20" s="12" t="s">
        <v>47</v>
      </c>
      <c r="H20" s="6" t="s">
        <v>46</v>
      </c>
      <c r="I20" s="85"/>
      <c r="J20" s="56"/>
      <c r="K20" s="56"/>
      <c r="L20" s="56"/>
      <c r="M20" s="56"/>
      <c r="N20" s="56"/>
      <c r="O20" s="45">
        <f>IF(N20="Oui",(L20+K20)*lit,0)+M20*L20*enfants+adultes*M20*K20</f>
        <v>0</v>
      </c>
      <c r="P20" s="109">
        <v>7</v>
      </c>
    </row>
    <row r="21" spans="2:16" ht="15" customHeight="1">
      <c r="B21" s="96"/>
      <c r="C21" s="102"/>
      <c r="D21" s="9" t="s">
        <v>36</v>
      </c>
      <c r="E21" s="3" t="s">
        <v>20</v>
      </c>
      <c r="F21" s="13" t="s">
        <v>35</v>
      </c>
      <c r="G21" s="13" t="s">
        <v>47</v>
      </c>
      <c r="H21" s="15" t="s">
        <v>46</v>
      </c>
      <c r="I21" s="86"/>
      <c r="J21" s="57"/>
      <c r="K21" s="57"/>
      <c r="L21" s="57"/>
      <c r="M21" s="57"/>
      <c r="N21" s="57"/>
      <c r="O21" s="46">
        <f>IF(N21="Oui",(L21+K21)*lit,0)+M21*L21*enfants+adultes*M21*K21</f>
        <v>0</v>
      </c>
      <c r="P21" s="107"/>
    </row>
    <row r="22" spans="2:16" ht="15" customHeight="1">
      <c r="B22" s="96"/>
      <c r="C22" s="102"/>
      <c r="D22" s="9" t="s">
        <v>36</v>
      </c>
      <c r="E22" s="3" t="s">
        <v>21</v>
      </c>
      <c r="F22" s="13" t="s">
        <v>33</v>
      </c>
      <c r="G22" s="13" t="s">
        <v>47</v>
      </c>
      <c r="H22" s="15" t="s">
        <v>46</v>
      </c>
      <c r="I22" s="86"/>
      <c r="J22" s="57"/>
      <c r="K22" s="57"/>
      <c r="L22" s="57"/>
      <c r="M22" s="57"/>
      <c r="N22" s="57"/>
      <c r="O22" s="46">
        <f>IF(N22="Oui",(L22+K22)*lit,0)+M22*L22*enfants+adultes*M22*K22</f>
        <v>0</v>
      </c>
      <c r="P22" s="107"/>
    </row>
    <row r="23" spans="2:16" ht="15" customHeight="1" thickBot="1">
      <c r="B23" s="97"/>
      <c r="C23" s="103"/>
      <c r="D23" s="11" t="s">
        <v>37</v>
      </c>
      <c r="E23" s="117" t="s">
        <v>39</v>
      </c>
      <c r="F23" s="117"/>
      <c r="G23" s="117"/>
      <c r="H23" s="118"/>
      <c r="I23" s="126"/>
      <c r="J23" s="127"/>
      <c r="K23" s="127"/>
      <c r="L23" s="127"/>
      <c r="M23" s="127"/>
      <c r="N23" s="127"/>
      <c r="O23" s="42"/>
      <c r="P23" s="108"/>
    </row>
    <row r="24" spans="2:16" ht="15" customHeight="1">
      <c r="B24" s="95" t="s">
        <v>53</v>
      </c>
      <c r="C24" s="101" t="s">
        <v>42</v>
      </c>
      <c r="D24" s="10" t="s">
        <v>36</v>
      </c>
      <c r="E24" s="4" t="s">
        <v>22</v>
      </c>
      <c r="F24" s="12" t="s">
        <v>35</v>
      </c>
      <c r="G24" s="104" t="s">
        <v>48</v>
      </c>
      <c r="H24" s="113" t="s">
        <v>49</v>
      </c>
      <c r="I24" s="85"/>
      <c r="J24" s="56"/>
      <c r="K24" s="56"/>
      <c r="L24" s="56"/>
      <c r="M24" s="56"/>
      <c r="N24" s="56"/>
      <c r="O24" s="45">
        <f t="shared" ref="O24:O32" si="0">IF(N24="Oui",(L24+K24)*lit,0)+M24*L24*enfants+adultes*M24*K24</f>
        <v>0</v>
      </c>
      <c r="P24" s="105">
        <v>9</v>
      </c>
    </row>
    <row r="25" spans="2:16" ht="15" customHeight="1">
      <c r="B25" s="96"/>
      <c r="C25" s="102"/>
      <c r="D25" s="9" t="s">
        <v>36</v>
      </c>
      <c r="E25" s="3" t="s">
        <v>23</v>
      </c>
      <c r="F25" s="13" t="s">
        <v>35</v>
      </c>
      <c r="G25" s="100"/>
      <c r="H25" s="98"/>
      <c r="I25" s="86"/>
      <c r="J25" s="57"/>
      <c r="K25" s="57"/>
      <c r="L25" s="57"/>
      <c r="M25" s="57"/>
      <c r="N25" s="57"/>
      <c r="O25" s="46">
        <f t="shared" si="0"/>
        <v>0</v>
      </c>
      <c r="P25" s="105"/>
    </row>
    <row r="26" spans="2:16" ht="15" customHeight="1" thickBot="1">
      <c r="B26" s="96"/>
      <c r="C26" s="103"/>
      <c r="D26" s="11" t="s">
        <v>36</v>
      </c>
      <c r="E26" s="5" t="s">
        <v>24</v>
      </c>
      <c r="F26" s="14" t="s">
        <v>35</v>
      </c>
      <c r="G26" s="11" t="s">
        <v>9</v>
      </c>
      <c r="H26" s="7" t="s">
        <v>46</v>
      </c>
      <c r="I26" s="87"/>
      <c r="J26" s="58"/>
      <c r="K26" s="58"/>
      <c r="L26" s="58"/>
      <c r="M26" s="58"/>
      <c r="N26" s="58"/>
      <c r="O26" s="47">
        <f t="shared" si="0"/>
        <v>0</v>
      </c>
      <c r="P26" s="105"/>
    </row>
    <row r="27" spans="2:16" ht="15" customHeight="1">
      <c r="B27" s="96"/>
      <c r="C27" s="92" t="s">
        <v>41</v>
      </c>
      <c r="D27" s="10" t="s">
        <v>36</v>
      </c>
      <c r="E27" s="4" t="s">
        <v>25</v>
      </c>
      <c r="F27" s="12" t="s">
        <v>32</v>
      </c>
      <c r="G27" s="10" t="s">
        <v>47</v>
      </c>
      <c r="H27" s="6" t="s">
        <v>46</v>
      </c>
      <c r="I27" s="83"/>
      <c r="J27" s="54"/>
      <c r="K27" s="54"/>
      <c r="L27" s="54"/>
      <c r="M27" s="54"/>
      <c r="N27" s="54"/>
      <c r="O27" s="43">
        <f t="shared" si="0"/>
        <v>0</v>
      </c>
      <c r="P27" s="105">
        <v>14</v>
      </c>
    </row>
    <row r="28" spans="2:16" ht="15" customHeight="1">
      <c r="B28" s="96"/>
      <c r="C28" s="93"/>
      <c r="D28" s="100" t="s">
        <v>36</v>
      </c>
      <c r="E28" s="99" t="s">
        <v>26</v>
      </c>
      <c r="F28" s="13" t="s">
        <v>33</v>
      </c>
      <c r="G28" s="100" t="s">
        <v>9</v>
      </c>
      <c r="H28" s="98" t="s">
        <v>46</v>
      </c>
      <c r="I28" s="84"/>
      <c r="J28" s="55"/>
      <c r="K28" s="55"/>
      <c r="L28" s="55"/>
      <c r="M28" s="55"/>
      <c r="N28" s="55"/>
      <c r="O28" s="44">
        <f t="shared" si="0"/>
        <v>0</v>
      </c>
      <c r="P28" s="105"/>
    </row>
    <row r="29" spans="2:16" ht="15" customHeight="1">
      <c r="B29" s="96"/>
      <c r="C29" s="93"/>
      <c r="D29" s="100"/>
      <c r="E29" s="99"/>
      <c r="F29" s="13" t="s">
        <v>50</v>
      </c>
      <c r="G29" s="100"/>
      <c r="H29" s="98"/>
      <c r="I29" s="84"/>
      <c r="J29" s="55"/>
      <c r="K29" s="55"/>
      <c r="L29" s="55"/>
      <c r="M29" s="55"/>
      <c r="N29" s="55"/>
      <c r="O29" s="44">
        <f t="shared" si="0"/>
        <v>0</v>
      </c>
      <c r="P29" s="105"/>
    </row>
    <row r="30" spans="2:16" ht="15" customHeight="1">
      <c r="B30" s="96"/>
      <c r="C30" s="93"/>
      <c r="D30" s="9" t="s">
        <v>36</v>
      </c>
      <c r="E30" s="3" t="s">
        <v>27</v>
      </c>
      <c r="F30" s="13" t="s">
        <v>35</v>
      </c>
      <c r="G30" s="9" t="s">
        <v>9</v>
      </c>
      <c r="H30" s="98"/>
      <c r="I30" s="84"/>
      <c r="J30" s="55"/>
      <c r="K30" s="55"/>
      <c r="L30" s="55"/>
      <c r="M30" s="55"/>
      <c r="N30" s="55"/>
      <c r="O30" s="44">
        <f t="shared" si="0"/>
        <v>0</v>
      </c>
      <c r="P30" s="105"/>
    </row>
    <row r="31" spans="2:16" ht="15" customHeight="1">
      <c r="B31" s="96"/>
      <c r="C31" s="93"/>
      <c r="D31" s="100" t="s">
        <v>36</v>
      </c>
      <c r="E31" s="99" t="s">
        <v>28</v>
      </c>
      <c r="F31" s="13" t="s">
        <v>35</v>
      </c>
      <c r="G31" s="100" t="s">
        <v>9</v>
      </c>
      <c r="H31" s="98" t="s">
        <v>46</v>
      </c>
      <c r="I31" s="84"/>
      <c r="J31" s="55"/>
      <c r="K31" s="55"/>
      <c r="L31" s="55"/>
      <c r="M31" s="55"/>
      <c r="N31" s="55"/>
      <c r="O31" s="44">
        <f t="shared" si="0"/>
        <v>0</v>
      </c>
      <c r="P31" s="105"/>
    </row>
    <row r="32" spans="2:16" ht="15" customHeight="1">
      <c r="B32" s="96"/>
      <c r="C32" s="93"/>
      <c r="D32" s="100"/>
      <c r="E32" s="99"/>
      <c r="F32" s="13" t="s">
        <v>50</v>
      </c>
      <c r="G32" s="100"/>
      <c r="H32" s="98"/>
      <c r="I32" s="84"/>
      <c r="J32" s="55"/>
      <c r="K32" s="55"/>
      <c r="L32" s="55"/>
      <c r="M32" s="55"/>
      <c r="N32" s="55"/>
      <c r="O32" s="44">
        <f t="shared" si="0"/>
        <v>0</v>
      </c>
      <c r="P32" s="105"/>
    </row>
    <row r="33" spans="2:16" ht="15" customHeight="1" thickBot="1">
      <c r="B33" s="97"/>
      <c r="C33" s="94"/>
      <c r="D33" s="90" t="s">
        <v>54</v>
      </c>
      <c r="E33" s="90"/>
      <c r="F33" s="90"/>
      <c r="G33" s="90"/>
      <c r="H33" s="91"/>
      <c r="I33" s="128"/>
      <c r="J33" s="129"/>
      <c r="K33" s="129"/>
      <c r="L33" s="129"/>
      <c r="M33" s="129"/>
      <c r="N33" s="129"/>
      <c r="O33" s="42"/>
      <c r="P33" s="21"/>
    </row>
    <row r="34" spans="2:16" ht="15" customHeight="1" thickBot="1">
      <c r="C34" s="8" t="s">
        <v>43</v>
      </c>
      <c r="D34" s="17" t="s">
        <v>36</v>
      </c>
      <c r="E34" s="18" t="s">
        <v>29</v>
      </c>
      <c r="F34" s="19" t="s">
        <v>32</v>
      </c>
      <c r="G34" s="17" t="s">
        <v>9</v>
      </c>
      <c r="H34" s="16" t="s">
        <v>46</v>
      </c>
      <c r="I34" s="88"/>
      <c r="J34" s="59"/>
      <c r="K34" s="59"/>
      <c r="L34" s="59"/>
      <c r="M34" s="59"/>
      <c r="N34" s="59"/>
      <c r="O34" s="49">
        <f>IF(N34="Oui",(L34+K34)*lit,0)+M34*L34*enfants+adultes*M34*K34</f>
        <v>0</v>
      </c>
      <c r="P34" s="20">
        <v>2</v>
      </c>
    </row>
    <row r="35" spans="2:16" ht="15.75" thickBot="1">
      <c r="K35" s="28">
        <f>SUM(K3:K34)</f>
        <v>0</v>
      </c>
      <c r="L35" s="28">
        <f>SUM(L3:L34)</f>
        <v>0</v>
      </c>
      <c r="O35" s="50">
        <f>SUM(O3:O34)</f>
        <v>0</v>
      </c>
      <c r="P35" s="22">
        <f>SUM(P3:P34)</f>
        <v>64</v>
      </c>
    </row>
    <row r="36" spans="2:16" ht="15.75" thickBot="1">
      <c r="K36" s="28"/>
      <c r="L36" s="28"/>
      <c r="M36" s="28"/>
      <c r="N36" s="28"/>
      <c r="O36" s="28"/>
      <c r="P36" s="28"/>
    </row>
    <row r="37" spans="2:16" ht="26.25" thickBot="1">
      <c r="D37" s="1"/>
      <c r="H37"/>
      <c r="N37" s="41" t="s">
        <v>84</v>
      </c>
      <c r="O37" s="75" t="s">
        <v>86</v>
      </c>
    </row>
    <row r="38" spans="2:16" ht="15.75" thickBot="1">
      <c r="D38" s="1"/>
      <c r="H38"/>
      <c r="K38" s="38" t="s">
        <v>127</v>
      </c>
      <c r="L38" s="40"/>
      <c r="M38" s="39"/>
      <c r="N38" s="52" t="s">
        <v>66</v>
      </c>
      <c r="O38" s="76">
        <f>IF(N38="Oui",forfait,0)</f>
        <v>0</v>
      </c>
    </row>
    <row r="39" spans="2:16" ht="15" customHeight="1" thickBot="1">
      <c r="D39" s="1"/>
      <c r="H39"/>
      <c r="K39" s="38" t="s">
        <v>63</v>
      </c>
      <c r="L39" s="40"/>
      <c r="M39" s="39"/>
      <c r="N39" s="52" t="s">
        <v>66</v>
      </c>
      <c r="O39" s="76">
        <f>IF(N38="Oui",0,IF(N39="Oui",etang,0))</f>
        <v>0</v>
      </c>
    </row>
    <row r="40" spans="2:16" ht="15" customHeight="1" thickBot="1">
      <c r="D40" s="1"/>
      <c r="H40"/>
      <c r="K40" s="38" t="s">
        <v>81</v>
      </c>
      <c r="L40" s="40"/>
      <c r="M40" s="39"/>
      <c r="N40" s="53" t="s">
        <v>66</v>
      </c>
      <c r="O40" s="76">
        <f>IF(N40="Oui",ménage_etang,0)</f>
        <v>0</v>
      </c>
    </row>
    <row r="41" spans="2:16" ht="15" customHeight="1" thickBot="1">
      <c r="D41" s="1"/>
      <c r="H41"/>
      <c r="K41" s="38" t="s">
        <v>62</v>
      </c>
      <c r="L41" s="40"/>
      <c r="M41" s="39"/>
      <c r="N41" s="53" t="s">
        <v>66</v>
      </c>
      <c r="O41" s="76">
        <f>IF(N38="Oui",0,IF(N41="Oui",bucher,0))</f>
        <v>0</v>
      </c>
    </row>
    <row r="42" spans="2:16" ht="15" customHeight="1" thickBot="1">
      <c r="D42" s="1"/>
      <c r="H42"/>
      <c r="K42" s="38" t="s">
        <v>75</v>
      </c>
      <c r="L42" s="40"/>
      <c r="M42" s="39"/>
      <c r="N42" s="53" t="s">
        <v>66</v>
      </c>
      <c r="O42" s="76">
        <f>IF(N42="Oui",ménage_bucher,0)</f>
        <v>0</v>
      </c>
    </row>
    <row r="43" spans="2:16" ht="15" customHeight="1" thickBot="1">
      <c r="D43" s="1"/>
      <c r="H43"/>
      <c r="K43" s="69" t="s">
        <v>125</v>
      </c>
      <c r="L43" s="40"/>
      <c r="M43" s="39"/>
      <c r="N43" s="53" t="s">
        <v>66</v>
      </c>
      <c r="O43" s="76">
        <f>IF(N43="Oui",jbl,0)</f>
        <v>0</v>
      </c>
    </row>
    <row r="44" spans="2:16" ht="15.75" thickBot="1">
      <c r="D44" s="1"/>
      <c r="K44" s="69" t="s">
        <v>64</v>
      </c>
      <c r="L44" s="40"/>
      <c r="M44" s="39"/>
      <c r="N44" s="67">
        <f>SUMIF(N3:N34,"OUI",L3:L34)+SUMIF(N3:N34,"OUI",K3:K34)</f>
        <v>0</v>
      </c>
      <c r="O44" s="76">
        <f>N44*lit</f>
        <v>0</v>
      </c>
    </row>
    <row r="45" spans="2:16" ht="15.75" thickBot="1">
      <c r="K45" s="51" t="s">
        <v>82</v>
      </c>
      <c r="L45" s="40"/>
      <c r="M45" s="39"/>
      <c r="N45" s="67">
        <f>M3*K3+M4*K4+M6*K6+M7*K7+M9*K9+M10*K10+M11*K11+M12*K12+M14*K14+M15*K15+M16*K16+M17*K17+M18*K18+M20*K20+M21*K21+M22*K22+M24*K24+M25*K25+M26*K26+M27*K27+M28*K28+M29*K29+M30*K30+M31*K31+M32*K32+M34*K34</f>
        <v>0</v>
      </c>
      <c r="O45" s="76">
        <f>IF(N38="Oui",0,N45*adultes)</f>
        <v>0</v>
      </c>
    </row>
    <row r="46" spans="2:16" ht="15.75" thickBot="1">
      <c r="K46" s="51" t="s">
        <v>83</v>
      </c>
      <c r="L46" s="40"/>
      <c r="M46" s="39"/>
      <c r="N46" s="67">
        <f>M3*L3+M4*L4+M6*L6+M7*L7+M9*L9+M10*L10+M11*L11+M12*L12+M14*L14+M15*L15+M16*L16+M17*L17+M18*L18+M20*L20+M21*L21+M22*L22+M24*L24+M25*L25+M26*L26+M27*L27+M28*L28+M29*L29+M30*L30+M31*L31+M32*L32+M34*L34</f>
        <v>0</v>
      </c>
      <c r="O46" s="76">
        <f>IF(N38="Oui",0,N46*enfants)</f>
        <v>0</v>
      </c>
    </row>
    <row r="47" spans="2:16" ht="15.75" thickBot="1">
      <c r="K47" s="51" t="s">
        <v>120</v>
      </c>
      <c r="L47" s="40"/>
      <c r="M47" s="39"/>
      <c r="N47" s="82">
        <f>TJ</f>
        <v>0.05</v>
      </c>
      <c r="O47" s="76">
        <f>N47*N45*adultes</f>
        <v>0</v>
      </c>
    </row>
    <row r="48" spans="2:16" ht="15.75" thickBot="1">
      <c r="O48" s="77"/>
    </row>
    <row r="49" spans="14:15" ht="15.75" thickBot="1">
      <c r="N49" t="s">
        <v>85</v>
      </c>
      <c r="O49" s="78">
        <f>SUM(O38:O47)</f>
        <v>0</v>
      </c>
    </row>
    <row r="50" spans="14:15" ht="15.75" thickBot="1">
      <c r="N50" t="s">
        <v>108</v>
      </c>
      <c r="O50" s="79">
        <v>0</v>
      </c>
    </row>
    <row r="51" spans="14:15" ht="15.75" thickBot="1">
      <c r="N51" s="65" t="s">
        <v>109</v>
      </c>
      <c r="O51" s="80">
        <f>O49-O50</f>
        <v>0</v>
      </c>
    </row>
  </sheetData>
  <sheetProtection password="CD8C" sheet="1" objects="1" scenarios="1"/>
  <mergeCells count="40">
    <mergeCell ref="E23:H23"/>
    <mergeCell ref="H24:H25"/>
    <mergeCell ref="G3:G4"/>
    <mergeCell ref="C9:C13"/>
    <mergeCell ref="C6:C8"/>
    <mergeCell ref="P3:P5"/>
    <mergeCell ref="P14:P15"/>
    <mergeCell ref="B6:B15"/>
    <mergeCell ref="B3:B5"/>
    <mergeCell ref="B16:B23"/>
    <mergeCell ref="H3:H4"/>
    <mergeCell ref="E5:H5"/>
    <mergeCell ref="H6:H7"/>
    <mergeCell ref="E8:H8"/>
    <mergeCell ref="E13:H13"/>
    <mergeCell ref="E19:H19"/>
    <mergeCell ref="C14:C15"/>
    <mergeCell ref="C16:C19"/>
    <mergeCell ref="C3:C5"/>
    <mergeCell ref="G6:G7"/>
    <mergeCell ref="C20:C23"/>
    <mergeCell ref="P24:P26"/>
    <mergeCell ref="P27:P32"/>
    <mergeCell ref="P6:P8"/>
    <mergeCell ref="P9:P13"/>
    <mergeCell ref="P16:P19"/>
    <mergeCell ref="P20:P23"/>
    <mergeCell ref="D33:H33"/>
    <mergeCell ref="C27:C33"/>
    <mergeCell ref="B24:B33"/>
    <mergeCell ref="H28:H30"/>
    <mergeCell ref="E31:E32"/>
    <mergeCell ref="G31:G32"/>
    <mergeCell ref="D31:D32"/>
    <mergeCell ref="H31:H32"/>
    <mergeCell ref="C24:C26"/>
    <mergeCell ref="G24:G25"/>
    <mergeCell ref="D28:D29"/>
    <mergeCell ref="E28:E29"/>
    <mergeCell ref="G28:G29"/>
  </mergeCells>
  <dataValidations count="2">
    <dataValidation type="list" allowBlank="1" showInputMessage="1" showErrorMessage="1" sqref="J3:J34 N3:N34 N38:N43">
      <formula1>ouinon</formula1>
    </dataValidation>
    <dataValidation type="whole" operator="greaterThanOrEqual" allowBlank="1" showInputMessage="1" showErrorMessage="1" sqref="K3:M34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13"/>
  <sheetViews>
    <sheetView workbookViewId="0">
      <selection activeCell="F9" sqref="F9"/>
    </sheetView>
  </sheetViews>
  <sheetFormatPr baseColWidth="10" defaultColWidth="10.85546875" defaultRowHeight="15"/>
  <cols>
    <col min="2" max="2" width="24.85546875" customWidth="1"/>
    <col min="3" max="3" width="6.85546875" bestFit="1" customWidth="1"/>
    <col min="4" max="4" width="41.28515625" bestFit="1" customWidth="1"/>
  </cols>
  <sheetData>
    <row r="1" spans="2:4" ht="15.75" thickBot="1"/>
    <row r="2" spans="2:4" ht="15.75" thickBot="1">
      <c r="B2" s="119" t="s">
        <v>130</v>
      </c>
      <c r="C2" s="120"/>
      <c r="D2" s="121"/>
    </row>
    <row r="3" spans="2:4">
      <c r="B3" s="29" t="s">
        <v>70</v>
      </c>
      <c r="C3" s="30">
        <v>30</v>
      </c>
      <c r="D3" s="31" t="s">
        <v>72</v>
      </c>
    </row>
    <row r="4" spans="2:4">
      <c r="B4" s="32" t="s">
        <v>71</v>
      </c>
      <c r="C4" s="33">
        <v>20</v>
      </c>
      <c r="D4" s="34" t="s">
        <v>72</v>
      </c>
    </row>
    <row r="5" spans="2:4">
      <c r="B5" s="32" t="s">
        <v>129</v>
      </c>
      <c r="C5" s="33">
        <v>3800</v>
      </c>
      <c r="D5" s="34" t="s">
        <v>128</v>
      </c>
    </row>
    <row r="6" spans="2:4">
      <c r="B6" s="32" t="s">
        <v>120</v>
      </c>
      <c r="C6" s="81">
        <v>0.05</v>
      </c>
      <c r="D6" s="34" t="s">
        <v>122</v>
      </c>
    </row>
    <row r="7" spans="2:4">
      <c r="B7" s="35" t="s">
        <v>62</v>
      </c>
      <c r="C7" s="33">
        <v>350</v>
      </c>
      <c r="D7" s="34" t="s">
        <v>73</v>
      </c>
    </row>
    <row r="8" spans="2:4">
      <c r="B8" s="35" t="s">
        <v>63</v>
      </c>
      <c r="C8" s="33">
        <v>550</v>
      </c>
      <c r="D8" s="34" t="s">
        <v>73</v>
      </c>
    </row>
    <row r="9" spans="2:4">
      <c r="B9" s="35" t="s">
        <v>64</v>
      </c>
      <c r="C9" s="33">
        <v>7</v>
      </c>
      <c r="D9" s="34" t="s">
        <v>74</v>
      </c>
    </row>
    <row r="10" spans="2:4">
      <c r="B10" s="35" t="s">
        <v>123</v>
      </c>
      <c r="C10" s="33">
        <v>75</v>
      </c>
      <c r="D10" s="34" t="s">
        <v>124</v>
      </c>
    </row>
    <row r="11" spans="2:4">
      <c r="B11" s="35" t="s">
        <v>77</v>
      </c>
      <c r="C11" s="33">
        <v>75</v>
      </c>
      <c r="D11" s="34" t="s">
        <v>78</v>
      </c>
    </row>
    <row r="12" spans="2:4">
      <c r="B12" s="35" t="s">
        <v>76</v>
      </c>
      <c r="C12" s="33">
        <v>50</v>
      </c>
      <c r="D12" s="34" t="s">
        <v>79</v>
      </c>
    </row>
    <row r="13" spans="2:4" ht="15.75" thickBot="1">
      <c r="B13" s="36" t="s">
        <v>131</v>
      </c>
      <c r="C13" s="37">
        <v>35</v>
      </c>
      <c r="D13" s="66" t="s">
        <v>124</v>
      </c>
    </row>
  </sheetData>
  <sheetProtection password="CD8C" sheet="1" objects="1" scenarios="1"/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3:C4"/>
  <sheetViews>
    <sheetView workbookViewId="0"/>
  </sheetViews>
  <sheetFormatPr baseColWidth="10" defaultColWidth="10.85546875" defaultRowHeight="15"/>
  <sheetData>
    <row r="3" spans="3:3">
      <c r="C3" t="s">
        <v>67</v>
      </c>
    </row>
    <row r="4" spans="3:3">
      <c r="C4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Mode d'emploi</vt:lpstr>
      <vt:lpstr>Répartition</vt:lpstr>
      <vt:lpstr>Tarifs 2026</vt:lpstr>
      <vt:lpstr>paramétres</vt:lpstr>
      <vt:lpstr>adultes</vt:lpstr>
      <vt:lpstr>bucher</vt:lpstr>
      <vt:lpstr>enfants</vt:lpstr>
      <vt:lpstr>etang</vt:lpstr>
      <vt:lpstr>forfait</vt:lpstr>
      <vt:lpstr>jbl</vt:lpstr>
      <vt:lpstr>lit</vt:lpstr>
      <vt:lpstr>ménage_bucher</vt:lpstr>
      <vt:lpstr>ménage_etang</vt:lpstr>
      <vt:lpstr>ouinon</vt:lpstr>
      <vt:lpstr>TJ</vt:lpstr>
      <vt:lpstr>Répartition!Zone_d_impression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 et Clem</dc:creator>
  <cp:lastModifiedBy>Rémi Madignier</cp:lastModifiedBy>
  <cp:lastPrinted>2022-01-16T13:10:57Z</cp:lastPrinted>
  <dcterms:created xsi:type="dcterms:W3CDTF">2014-04-11T20:14:52Z</dcterms:created>
  <dcterms:modified xsi:type="dcterms:W3CDTF">2026-03-29T16:42:11Z</dcterms:modified>
</cp:coreProperties>
</file>